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ybaez_adess_gob_do/Documents/"/>
    </mc:Choice>
  </mc:AlternateContent>
  <xr:revisionPtr revIDLastSave="422" documentId="8_{5CE30BB5-6BE0-4C1B-913C-00038E8C77C6}" xr6:coauthVersionLast="47" xr6:coauthVersionMax="47" xr10:uidLastSave="{FF20FABC-2C9D-49FA-902A-811E7CCF264B}"/>
  <bookViews>
    <workbookView xWindow="-120" yWindow="-120" windowWidth="20730" windowHeight="11160" activeTab="4" xr2:uid="{00000000-000D-0000-FFFF-FFFF00000000}"/>
  </bookViews>
  <sheets>
    <sheet name="sheet1" sheetId="11" r:id="rId1"/>
    <sheet name="Sheet2" sheetId="3" r:id="rId2"/>
    <sheet name="sheet3" sheetId="12" r:id="rId3"/>
    <sheet name="Sheet4" sheetId="5" r:id="rId4"/>
    <sheet name="ENE-MAR" sheetId="9" r:id="rId5"/>
    <sheet name="Sheet5" sheetId="6" r:id="rId6"/>
    <sheet name="Sheet6" sheetId="13" r:id="rId7"/>
  </sheets>
  <definedNames>
    <definedName name="_Toc187929270" localSheetId="5">Sheet5!$A$2</definedName>
  </definedNames>
  <calcPr calcId="191029"/>
  <pivotCaches>
    <pivotCache cacheId="1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9" l="1"/>
  <c r="I2" i="3"/>
  <c r="F14" i="3"/>
  <c r="H3" i="3"/>
  <c r="H4" i="3"/>
  <c r="H5" i="3"/>
  <c r="H6" i="3"/>
  <c r="H7" i="3"/>
  <c r="H8" i="3"/>
  <c r="H9" i="3"/>
  <c r="H10" i="3"/>
  <c r="H11" i="3"/>
  <c r="H12" i="3"/>
  <c r="H13" i="3"/>
  <c r="H2" i="3"/>
  <c r="D11" i="13"/>
  <c r="D10" i="13"/>
  <c r="D9" i="13"/>
  <c r="D8" i="13"/>
  <c r="E8" i="9"/>
  <c r="E10" i="12"/>
  <c r="E2" i="12"/>
  <c r="E3" i="12"/>
  <c r="E4" i="12"/>
  <c r="E5" i="12"/>
  <c r="E6" i="12"/>
  <c r="E7" i="12"/>
  <c r="E8" i="12"/>
  <c r="F12" i="6"/>
  <c r="G12" i="6"/>
  <c r="E12" i="6"/>
  <c r="F33" i="9"/>
  <c r="C33" i="9"/>
  <c r="D33" i="9"/>
  <c r="E33" i="9"/>
  <c r="B33" i="9"/>
  <c r="E24" i="9"/>
  <c r="E18" i="9"/>
  <c r="E14" i="9"/>
  <c r="E31" i="9"/>
  <c r="I11" i="9" s="1"/>
  <c r="E30" i="9"/>
  <c r="E29" i="9"/>
  <c r="E28" i="9"/>
  <c r="E27" i="9"/>
  <c r="E26" i="9"/>
  <c r="E25" i="9"/>
  <c r="E23" i="9"/>
  <c r="E22" i="9"/>
  <c r="E21" i="9"/>
  <c r="E20" i="9"/>
  <c r="E19" i="9"/>
  <c r="E17" i="9"/>
  <c r="E16" i="9"/>
  <c r="E15" i="9"/>
  <c r="E13" i="9"/>
  <c r="E12" i="9"/>
  <c r="I8" i="9" s="1"/>
  <c r="E11" i="9"/>
  <c r="I12" i="9" s="1"/>
  <c r="E10" i="9"/>
  <c r="I10" i="9" s="1"/>
  <c r="E9" i="9"/>
  <c r="E7" i="9"/>
  <c r="H14" i="3" l="1"/>
  <c r="F19" i="3" s="1"/>
  <c r="I3" i="3"/>
  <c r="I13" i="9"/>
  <c r="F10" i="9" l="1"/>
  <c r="I6" i="9"/>
  <c r="J13" i="9" l="1"/>
  <c r="F8" i="9"/>
  <c r="J6" i="9"/>
  <c r="F25" i="9"/>
  <c r="F18" i="9"/>
  <c r="F17" i="9"/>
  <c r="F15" i="9"/>
  <c r="F13" i="9"/>
  <c r="F12" i="9"/>
  <c r="F11" i="9"/>
  <c r="F30" i="9"/>
  <c r="F28" i="9"/>
  <c r="F23" i="9"/>
  <c r="F21" i="9"/>
  <c r="F9" i="9"/>
  <c r="F29" i="9"/>
  <c r="F22" i="9"/>
  <c r="F27" i="9"/>
  <c r="F14" i="9"/>
  <c r="F16" i="9"/>
  <c r="F31" i="9"/>
  <c r="F24" i="9"/>
  <c r="F19" i="9"/>
  <c r="F20" i="9"/>
  <c r="F26" i="9"/>
  <c r="J7" i="9" l="1"/>
  <c r="J14" i="9" s="1"/>
  <c r="J9" i="9"/>
  <c r="J11" i="9"/>
  <c r="J12" i="9"/>
  <c r="J8" i="9"/>
  <c r="J10" i="9"/>
  <c r="B6" i="5" l="1"/>
  <c r="C3" i="5" s="1"/>
  <c r="G14" i="3"/>
  <c r="G19" i="3" s="1"/>
  <c r="C2" i="5" l="1"/>
  <c r="C5" i="5"/>
  <c r="C4" i="5"/>
  <c r="C6" i="5" l="1"/>
</calcChain>
</file>

<file path=xl/sharedStrings.xml><?xml version="1.0" encoding="utf-8"?>
<sst xmlns="http://schemas.openxmlformats.org/spreadsheetml/2006/main" count="119" uniqueCount="99">
  <si>
    <t>Cantidad</t>
  </si>
  <si>
    <t>BONOGAS CHOFER</t>
  </si>
  <si>
    <t>CONAPE</t>
  </si>
  <si>
    <t>MOTOBEN</t>
  </si>
  <si>
    <t>BONOGAS</t>
  </si>
  <si>
    <t>BONOLUZ</t>
  </si>
  <si>
    <t>Row Labels</t>
  </si>
  <si>
    <t>(blank)</t>
  </si>
  <si>
    <t>Grand Total</t>
  </si>
  <si>
    <t>Hombre</t>
  </si>
  <si>
    <t>Mujer</t>
  </si>
  <si>
    <t xml:space="preserve">ALIMÉNTATE </t>
  </si>
  <si>
    <t>SUPLEMENTO ALIMENTICIO (SA)</t>
  </si>
  <si>
    <t>INCENTIVO A LA EDUCACIÓN SUPERIOR (IES)</t>
  </si>
  <si>
    <t>CUENTAS BÁSICAS</t>
  </si>
  <si>
    <t>AVANZA</t>
  </si>
  <si>
    <t>APRENDE</t>
  </si>
  <si>
    <t>SUPÉRATE MUJER</t>
  </si>
  <si>
    <t>AGRICULTURA FAMILIAR VALLE NUEVO</t>
  </si>
  <si>
    <t>FONDO DE DISCAPACIDAD</t>
  </si>
  <si>
    <t>SUBSIDIOS</t>
  </si>
  <si>
    <t>TOTAL, BENEFICIARIOS</t>
  </si>
  <si>
    <t>cantidad_subsidios</t>
  </si>
  <si>
    <t>Region</t>
  </si>
  <si>
    <t>Este</t>
  </si>
  <si>
    <t>Metropolitano</t>
  </si>
  <si>
    <t>Norte</t>
  </si>
  <si>
    <t>Sur</t>
  </si>
  <si>
    <t>Total</t>
  </si>
  <si>
    <t>%</t>
  </si>
  <si>
    <t>DIRECCION FINANCIERA ADMINISTRATIVA</t>
  </si>
  <si>
    <t>CONTROL DE SUBSIDIOS</t>
  </si>
  <si>
    <t>SUBSIDIO</t>
  </si>
  <si>
    <t>PROGRAMAS</t>
  </si>
  <si>
    <t>MONTOS</t>
  </si>
  <si>
    <t>SUPERATE</t>
  </si>
  <si>
    <t>INTRANT</t>
  </si>
  <si>
    <t>GABINETE</t>
  </si>
  <si>
    <t>MESCyT</t>
  </si>
  <si>
    <t>MINERD</t>
  </si>
  <si>
    <t>TOTAL RD$</t>
  </si>
  <si>
    <t xml:space="preserve">BONOGAS HOGAR </t>
  </si>
  <si>
    <t>BONOGAS HOGAR COMPLEMENTARIA</t>
  </si>
  <si>
    <t>SUPÉRATE MUJER (cuentas)</t>
  </si>
  <si>
    <t xml:space="preserve">SUPÉRATE MUJER (cuentas) RETRO </t>
  </si>
  <si>
    <t>AGRICULTURA FAMILIAR VALLE NUEVO (cuentas)</t>
  </si>
  <si>
    <t>FONDO DE DISCAPACIDAD (cuentas)</t>
  </si>
  <si>
    <t xml:space="preserve">FONDO DE DISCAPACIDAD (cuentas) RETRO </t>
  </si>
  <si>
    <t>TRANSFORMANDO MI PAÍS</t>
  </si>
  <si>
    <t xml:space="preserve">TOTAL </t>
  </si>
  <si>
    <t>TOTAL</t>
  </si>
  <si>
    <t>Fecha</t>
  </si>
  <si>
    <t>Programa</t>
  </si>
  <si>
    <t>Localidad</t>
  </si>
  <si>
    <t>Nombre y tipo de operativo</t>
  </si>
  <si>
    <t>Resultados Obtenidos</t>
  </si>
  <si>
    <t>Período julio - septiembre</t>
  </si>
  <si>
    <t>Tarjetas a reemplazar</t>
  </si>
  <si>
    <t>Tarjetas Reemplazadas</t>
  </si>
  <si>
    <t>Remanentes</t>
  </si>
  <si>
    <t>Supérate</t>
  </si>
  <si>
    <t>REEMPLAZO Y ENTREGAS DE TARJETAS VÍA OPERATIVOS</t>
  </si>
  <si>
    <t>SUBSIDIOS OTORGADOS ENERO-MARZO 2025</t>
  </si>
  <si>
    <t>ENERO</t>
  </si>
  <si>
    <t>FEBRERO</t>
  </si>
  <si>
    <t>MARZO</t>
  </si>
  <si>
    <t>ENERO-MARZO, 2025</t>
  </si>
  <si>
    <t>8,12 Y 13 de febrero 2025</t>
  </si>
  <si>
    <t>12 y 13 de febrero 2025</t>
  </si>
  <si>
    <t>Distrito Nacional</t>
  </si>
  <si>
    <t>Operativo nuevos BTH Sto. Dgo. Norte y Distrito Nacional</t>
  </si>
  <si>
    <t>Sto Dgo. Norte y D.N.</t>
  </si>
  <si>
    <t>Operativo Nacional nuevos Beneficiarios SUPÉRATE</t>
  </si>
  <si>
    <t>21 de febrero al 01 de marzo 2025</t>
  </si>
  <si>
    <t>Al nivel Nacional</t>
  </si>
  <si>
    <t>TOTALES</t>
  </si>
  <si>
    <t>RELACION_PAGO_SUPERATE_MUJER_TARJETA</t>
  </si>
  <si>
    <t>RELACION_PAGO_SUPERATE_MUJER_DEBITO</t>
  </si>
  <si>
    <t>RELACION_PAGO_MOTOBEN</t>
  </si>
  <si>
    <t>RELACION_PAGO_MESCYT</t>
  </si>
  <si>
    <t>RELACION_PAGO_FONDO_DISCAPACIDAD</t>
  </si>
  <si>
    <t>RELACION_PAGO_CONAPE</t>
  </si>
  <si>
    <t>RELACION_PAGO_BONOLUZ</t>
  </si>
  <si>
    <t>RELACION_PAGO_BONOGAS_COMPLEMENTARIA</t>
  </si>
  <si>
    <t>RELACION_PAGO_BONOGAS_CHOFER</t>
  </si>
  <si>
    <t>RELACION_PAGO_BONOGAS</t>
  </si>
  <si>
    <t>RELACION_PAGO_ALIMENTATE_CUENTA_BASICA</t>
  </si>
  <si>
    <t>RELACION_PAGO_ALIMENTATE__TEMPORAL</t>
  </si>
  <si>
    <t>RELACION_PAGO_ALIMENTATE</t>
  </si>
  <si>
    <t>RELACION_PAGO_AGRICULTURA_FAMILIAR_TARJETA</t>
  </si>
  <si>
    <t>RELACION_PAGO_AGRICULTURA_FAMILIAR_DEBITO</t>
  </si>
  <si>
    <t>Femenino</t>
  </si>
  <si>
    <t>Masculino</t>
  </si>
  <si>
    <t>DescripcionSubsidio</t>
  </si>
  <si>
    <t>Total BTH_Marzo</t>
  </si>
  <si>
    <t>Total BTH_Febrero</t>
  </si>
  <si>
    <t>Total BTH_Enero</t>
  </si>
  <si>
    <t>Sum of Hombre</t>
  </si>
  <si>
    <t>Sum of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</si>
</sst>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,000.00"/>
    <numFmt numFmtId="165" formatCode="_(* #,##0.00_);_(* \(#,##0.00\);_(* &quot;-&quot;??_);_(@_)"/>
    <numFmt numFmtId="166" formatCode="_-* #,##0_-;\-* #,##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2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1"/>
      <color theme="0"/>
      <name val="Abadi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2"/>
      <color theme="1"/>
      <name val="Amasis MT Pro"/>
      <family val="1"/>
    </font>
    <font>
      <b/>
      <sz val="12"/>
      <color theme="1"/>
      <name val="David"/>
      <family val="2"/>
      <charset val="177"/>
    </font>
    <font>
      <sz val="10"/>
      <color theme="1"/>
      <name val="Abadi"/>
      <family val="2"/>
    </font>
    <font>
      <b/>
      <sz val="10"/>
      <color rgb="FFFFFFFF"/>
      <name val="Calibri"/>
      <family val="2"/>
    </font>
    <font>
      <b/>
      <sz val="12"/>
      <color rgb="FF000000"/>
      <name val="Century Gothic"/>
      <family val="2"/>
    </font>
    <font>
      <b/>
      <sz val="11"/>
      <color rgb="FF021730"/>
      <name val="Century Gothic"/>
      <family val="2"/>
    </font>
    <font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0" borderId="0" xfId="1" applyFont="1"/>
    <xf numFmtId="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10" fontId="0" fillId="0" borderId="0" xfId="1" applyNumberFormat="1" applyFont="1"/>
    <xf numFmtId="0" fontId="0" fillId="8" borderId="6" xfId="0" applyFill="1" applyBorder="1" applyAlignment="1">
      <alignment horizontal="center"/>
    </xf>
    <xf numFmtId="4" fontId="0" fillId="8" borderId="6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6" xfId="0" applyNumberForma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0" fontId="10" fillId="0" borderId="0" xfId="0" applyFont="1"/>
    <xf numFmtId="0" fontId="8" fillId="5" borderId="8" xfId="0" applyFont="1" applyFill="1" applyBorder="1"/>
    <xf numFmtId="164" fontId="3" fillId="5" borderId="0" xfId="0" applyNumberFormat="1" applyFont="1" applyFill="1"/>
    <xf numFmtId="9" fontId="3" fillId="5" borderId="0" xfId="1" applyFont="1" applyFill="1"/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4" fillId="6" borderId="6" xfId="0" applyFont="1" applyFill="1" applyBorder="1"/>
    <xf numFmtId="0" fontId="10" fillId="6" borderId="13" xfId="0" applyFont="1" applyFill="1" applyBorder="1"/>
    <xf numFmtId="164" fontId="11" fillId="7" borderId="14" xfId="0" applyNumberFormat="1" applyFont="1" applyFill="1" applyBorder="1"/>
    <xf numFmtId="165" fontId="12" fillId="0" borderId="13" xfId="0" applyNumberFormat="1" applyFont="1" applyBorder="1"/>
    <xf numFmtId="43" fontId="17" fillId="0" borderId="6" xfId="3" applyFont="1" applyBorder="1"/>
    <xf numFmtId="43" fontId="12" fillId="0" borderId="6" xfId="3" applyFont="1" applyBorder="1"/>
    <xf numFmtId="43" fontId="11" fillId="7" borderId="6" xfId="3" applyFont="1" applyFill="1" applyBorder="1"/>
    <xf numFmtId="43" fontId="13" fillId="10" borderId="6" xfId="3" applyFont="1" applyFill="1" applyBorder="1"/>
    <xf numFmtId="43" fontId="13" fillId="0" borderId="6" xfId="3" applyFont="1" applyBorder="1"/>
    <xf numFmtId="4" fontId="17" fillId="0" borderId="6" xfId="3" applyNumberFormat="1" applyFont="1" applyBorder="1"/>
    <xf numFmtId="10" fontId="0" fillId="0" borderId="0" xfId="0" applyNumberFormat="1"/>
    <xf numFmtId="0" fontId="14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3" fontId="0" fillId="0" borderId="21" xfId="0" applyNumberFormat="1" applyBorder="1"/>
    <xf numFmtId="3" fontId="0" fillId="0" borderId="22" xfId="0" applyNumberFormat="1" applyBorder="1"/>
    <xf numFmtId="166" fontId="2" fillId="0" borderId="6" xfId="3" applyNumberFormat="1" applyFont="1" applyBorder="1" applyAlignment="1">
      <alignment horizontal="center" vertical="center" wrapText="1"/>
    </xf>
    <xf numFmtId="166" fontId="2" fillId="0" borderId="19" xfId="3" applyNumberFormat="1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NumberFormat="1"/>
    <xf numFmtId="43" fontId="0" fillId="0" borderId="0" xfId="0" applyNumberFormat="1"/>
    <xf numFmtId="43" fontId="0" fillId="0" borderId="0" xfId="3" applyFont="1"/>
    <xf numFmtId="9" fontId="0" fillId="0" borderId="0" xfId="1" applyNumberFormat="1" applyFont="1"/>
  </cellXfs>
  <cellStyles count="4">
    <cellStyle name="Comma" xfId="3" builtinId="3"/>
    <cellStyle name="Comma 2" xfId="2" xr:uid="{3CC99435-FD48-4A11-9D50-47F362BF6969}"/>
    <cellStyle name="Normal" xfId="0" builtinId="0"/>
    <cellStyle name="Percent" xfId="1" builtinId="5"/>
  </cellStyles>
  <dxfs count="5">
    <dxf>
      <numFmt numFmtId="35" formatCode="_-* #,##0.00_-;\-* #,##0.00_-;_-* &quot;-&quot;??_-;_-@_-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chartUserShapes" Target="../drawings/drawing2.xml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4-A35B-4BD0-B411-F52EC39F540C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3-A35B-4BD0-B411-F52EC39F540C}"/>
              </c:ext>
            </c:extLst>
          </c:dPt>
          <c:cat>
            <c:strRef>
              <c:f>Sheet2!$F$18:$G$18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Sheet2!$F$19:$G$19</c:f>
              <c:numCache>
                <c:formatCode>0%</c:formatCode>
                <c:ptCount val="2"/>
                <c:pt idx="0">
                  <c:v>0.34681750021374874</c:v>
                </c:pt>
                <c:pt idx="1">
                  <c:v>0.6531824997862512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B-4BD0-B411-F52EC39F540C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5B-4BD0-B411-F52EC39F540C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35B-4BD0-B411-F52EC39F540C}"/>
              </c:ext>
            </c:extLst>
          </c:dPt>
          <c:cat>
            <c:strRef>
              <c:f>Sheet2!$F$18:$G$18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Sheet2!$F$20:$G$20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B-4BD0-B411-F52EC39F5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76482128"/>
        <c:axId val="1276482608"/>
      </c:barChart>
      <c:catAx>
        <c:axId val="127648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6482608"/>
        <c:crosses val="autoZero"/>
        <c:auto val="1"/>
        <c:lblAlgn val="ctr"/>
        <c:lblOffset val="100"/>
        <c:noMultiLvlLbl val="0"/>
      </c:catAx>
      <c:valAx>
        <c:axId val="12764826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7648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8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15</xdr:row>
      <xdr:rowOff>171449</xdr:rowOff>
    </xdr:from>
    <xdr:to>
      <xdr:col>4</xdr:col>
      <xdr:colOff>2705100</xdr:colOff>
      <xdr:row>26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2DB907-2C48-A3FF-8F3A-575096B48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0.21875</cdr:x>
      <cdr:y>0.13021</cdr:y>
    </cdr:from>
    <cdr:to>
      <cdr:x>0.34375</cdr:x>
      <cdr:y>0.14687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C033808-75C0-00CB-65D3-7BC1E4C30472}"/>
            </a:ext>
          </a:extLst>
        </cdr:cNvPr>
        <cdr:cNvSpPr txBox="1"/>
      </cdr:nvSpPr>
      <cdr:spPr>
        <a:xfrm xmlns:a="http://schemas.openxmlformats.org/drawingml/2006/main">
          <a:off x="1000125" y="357188"/>
          <a:ext cx="57150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kern="1200"/>
            <a:t>35%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9525</xdr:rowOff>
    </xdr:from>
    <xdr:to>
      <xdr:col>17</xdr:col>
      <xdr:colOff>447675</xdr:colOff>
      <xdr:row>19</xdr:row>
      <xdr:rowOff>86995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222AA6-3BEC-416C-B6ED-6B4FF9E2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200025"/>
          <a:ext cx="5943600" cy="3506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nipher Beatriz Baez" refreshedDate="45757.427992476849" createdVersion="8" refreshedVersion="8" minRefreshableVersion="3" recordCount="12" xr:uid="{BDD1CF89-ADFC-4516-966B-C827495C607C}">
  <cacheSource type="worksheet">
    <worksheetSource ref="E1:H13" sheet="Sheet2"/>
  </cacheSource>
  <cacheFields count="4">
    <cacheField name="SUBSIDIOS" numFmtId="0">
      <sharedItems/>
    </cacheField>
    <cacheField name="Hombre" numFmtId="0">
      <sharedItems containsString="0" containsBlank="1" containsNumber="1" containsInteger="1" minValue="78" maxValue="538427" count="11">
        <n v="538427"/>
        <n v="26288"/>
        <n v="5799"/>
        <n v="7213"/>
        <n v="478581"/>
        <n v="153215"/>
        <n v="2089"/>
        <m/>
        <n v="134"/>
        <n v="78"/>
        <n v="578"/>
      </sharedItems>
    </cacheField>
    <cacheField name="Mujer" numFmtId="0">
      <sharedItems containsString="0" containsBlank="1" containsNumber="1" containsInteger="1" minValue="19" maxValue="929175" count="11">
        <n v="929175"/>
        <n v="57024"/>
        <n v="15447"/>
        <n v="96"/>
        <n v="842029"/>
        <n v="389654"/>
        <n v="2336"/>
        <m/>
        <n v="1336"/>
        <n v="19"/>
        <n v="5507"/>
      </sharedItems>
    </cacheField>
    <cacheField name="TOTAL, BENEFICIARIOS" numFmtId="3">
      <sharedItems containsSemiMixedTypes="0" containsString="0" containsNumber="1" containsInteger="1" minValue="0" maxValue="1467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ALIMÉNTATE "/>
    <x v="0"/>
    <x v="0"/>
    <n v="1467602"/>
  </r>
  <r>
    <s v="SUPLEMENTO ALIMENTICIO (SA)"/>
    <x v="1"/>
    <x v="1"/>
    <n v="83312"/>
  </r>
  <r>
    <s v="INCENTIVO A LA EDUCACIÓN SUPERIOR (IES)"/>
    <x v="2"/>
    <x v="2"/>
    <n v="21246"/>
  </r>
  <r>
    <s v="MOTOBEN"/>
    <x v="3"/>
    <x v="3"/>
    <n v="7309"/>
  </r>
  <r>
    <s v="BONOGAS"/>
    <x v="4"/>
    <x v="4"/>
    <n v="1320610"/>
  </r>
  <r>
    <s v="BONOLUZ"/>
    <x v="5"/>
    <x v="5"/>
    <n v="542869"/>
  </r>
  <r>
    <s v="CUENTAS BÁSICAS"/>
    <x v="6"/>
    <x v="6"/>
    <n v="4425"/>
  </r>
  <r>
    <s v="AVANZA"/>
    <x v="7"/>
    <x v="7"/>
    <n v="0"/>
  </r>
  <r>
    <s v="APRENDE"/>
    <x v="7"/>
    <x v="7"/>
    <n v="0"/>
  </r>
  <r>
    <s v="SUPÉRATE MUJER"/>
    <x v="8"/>
    <x v="8"/>
    <n v="1470"/>
  </r>
  <r>
    <s v="AGRICULTURA FAMILIAR VALLE NUEVO"/>
    <x v="9"/>
    <x v="9"/>
    <n v="97"/>
  </r>
  <r>
    <s v="FONDO DE DISCAPACIDAD"/>
    <x v="10"/>
    <x v="10"/>
    <n v="60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0988B0-3BD5-42A8-9062-D07077CD93E5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1:C24" firstHeaderRow="0" firstDataRow="1" firstDataCol="1"/>
  <pivotFields count="4">
    <pivotField showAll="0"/>
    <pivotField axis="axisRow" dataField="1" showAll="0">
      <items count="12">
        <item x="9"/>
        <item x="8"/>
        <item x="10"/>
        <item x="6"/>
        <item x="2"/>
        <item x="3"/>
        <item x="1"/>
        <item x="5"/>
        <item x="4"/>
        <item x="0"/>
        <item x="7"/>
        <item t="default"/>
      </items>
    </pivotField>
    <pivotField axis="axisRow" dataField="1" showAll="0">
      <items count="12">
        <item x="9"/>
        <item x="3"/>
        <item x="8"/>
        <item x="6"/>
        <item x="10"/>
        <item x="2"/>
        <item x="1"/>
        <item x="5"/>
        <item x="4"/>
        <item x="0"/>
        <item x="7"/>
        <item t="default"/>
      </items>
    </pivotField>
    <pivotField numFmtId="3" showAll="0"/>
  </pivotFields>
  <rowFields count="2">
    <field x="1"/>
    <field x="2"/>
  </rowFields>
  <rowItems count="23">
    <i>
      <x/>
    </i>
    <i r="1">
      <x/>
    </i>
    <i>
      <x v="1"/>
    </i>
    <i r="1">
      <x v="2"/>
    </i>
    <i>
      <x v="2"/>
    </i>
    <i r="1">
      <x v="4"/>
    </i>
    <i>
      <x v="3"/>
    </i>
    <i r="1">
      <x v="3"/>
    </i>
    <i>
      <x v="4"/>
    </i>
    <i r="1">
      <x v="5"/>
    </i>
    <i>
      <x v="5"/>
    </i>
    <i r="1">
      <x v="1"/>
    </i>
    <i>
      <x v="6"/>
    </i>
    <i r="1">
      <x v="6"/>
    </i>
    <i>
      <x v="7"/>
    </i>
    <i r="1">
      <x v="7"/>
    </i>
    <i>
      <x v="8"/>
    </i>
    <i r="1">
      <x v="8"/>
    </i>
    <i>
      <x v="9"/>
    </i>
    <i r="1">
      <x v="9"/>
    </i>
    <i>
      <x v="10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Hombre" fld="1" baseField="0" baseItem="0"/>
    <dataField name="Sum of Mujer" fld="2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C03146-6D32-480C-9DDA-7D3775A49EA5}" name="Table1" displayName="Table1" ref="A1:E8" totalsRowShown="0">
  <autoFilter ref="A1:E8" xr:uid="{432AA1BF-F88A-46F6-B8F6-358D591B21B2}"/>
  <tableColumns count="5">
    <tableColumn id="1" xr3:uid="{BA5B4C8C-7ACF-44EB-977B-AF5AF39AD515}" name="cantidad_subsidios"/>
    <tableColumn id="2" xr3:uid="{CD5D262E-FC03-4225-A44B-CE9CC1F682CD}" name="Total BTH_Enero" dataDxfId="4"/>
    <tableColumn id="3" xr3:uid="{38B2287B-7129-449D-82E7-FBAAB83E4A14}" name="Total BTH_Febrero" dataDxfId="3"/>
    <tableColumn id="4" xr3:uid="{FD423B1C-C26C-4017-8F15-B529231B33AA}" name="Total BTH_Marzo" dataDxfId="2"/>
    <tableColumn id="5" xr3:uid="{BE692417-9E3A-4E8D-8AAB-D1836557C345}" name="TOTAL" dataDxfId="1">
      <calculatedColumnFormula>SUM(Table1[[#This Row],[Total BTH_Enero]:[Total BTH_Marzo]])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D9CC-175D-4C31-B287-7FA0B85545A5}">
  <dimension ref="A1:C16"/>
  <sheetViews>
    <sheetView workbookViewId="0"/>
  </sheetViews>
  <sheetFormatPr defaultRowHeight="15" x14ac:dyDescent="0.25"/>
  <cols>
    <col min="1" max="1" width="46.5703125" bestFit="1" customWidth="1"/>
    <col min="2" max="2" width="12.28515625" customWidth="1"/>
    <col min="3" max="3" width="10.5703125" customWidth="1"/>
  </cols>
  <sheetData>
    <row r="1" spans="1:3" x14ac:dyDescent="0.25">
      <c r="A1" t="s">
        <v>93</v>
      </c>
      <c r="B1" t="s">
        <v>92</v>
      </c>
      <c r="C1" t="s">
        <v>91</v>
      </c>
    </row>
    <row r="2" spans="1:3" x14ac:dyDescent="0.25">
      <c r="A2" t="s">
        <v>90</v>
      </c>
      <c r="B2">
        <v>51</v>
      </c>
      <c r="C2">
        <v>15</v>
      </c>
    </row>
    <row r="3" spans="1:3" x14ac:dyDescent="0.25">
      <c r="A3" t="s">
        <v>89</v>
      </c>
      <c r="B3">
        <v>27</v>
      </c>
      <c r="C3">
        <v>4</v>
      </c>
    </row>
    <row r="4" spans="1:3" x14ac:dyDescent="0.25">
      <c r="A4" t="s">
        <v>88</v>
      </c>
      <c r="B4">
        <v>498250</v>
      </c>
      <c r="C4">
        <v>892777</v>
      </c>
    </row>
    <row r="5" spans="1:3" x14ac:dyDescent="0.25">
      <c r="A5" t="s">
        <v>87</v>
      </c>
      <c r="B5">
        <v>40177</v>
      </c>
      <c r="C5">
        <v>36398</v>
      </c>
    </row>
    <row r="6" spans="1:3" x14ac:dyDescent="0.25">
      <c r="A6" t="s">
        <v>86</v>
      </c>
      <c r="B6">
        <v>2089</v>
      </c>
      <c r="C6">
        <v>2336</v>
      </c>
    </row>
    <row r="7" spans="1:3" x14ac:dyDescent="0.25">
      <c r="A7" t="s">
        <v>85</v>
      </c>
      <c r="B7">
        <v>462208</v>
      </c>
      <c r="C7">
        <v>835034</v>
      </c>
    </row>
    <row r="8" spans="1:3" x14ac:dyDescent="0.25">
      <c r="A8" t="s">
        <v>84</v>
      </c>
      <c r="B8">
        <v>9488</v>
      </c>
      <c r="C8">
        <v>79</v>
      </c>
    </row>
    <row r="9" spans="1:3" x14ac:dyDescent="0.25">
      <c r="A9" t="s">
        <v>83</v>
      </c>
      <c r="B9">
        <v>6885</v>
      </c>
      <c r="C9">
        <v>6916</v>
      </c>
    </row>
    <row r="10" spans="1:3" x14ac:dyDescent="0.25">
      <c r="A10" t="s">
        <v>82</v>
      </c>
      <c r="B10">
        <v>153215</v>
      </c>
      <c r="C10">
        <v>389654</v>
      </c>
    </row>
    <row r="11" spans="1:3" x14ac:dyDescent="0.25">
      <c r="A11" t="s">
        <v>81</v>
      </c>
      <c r="B11">
        <v>26288</v>
      </c>
      <c r="C11">
        <v>57024</v>
      </c>
    </row>
    <row r="12" spans="1:3" x14ac:dyDescent="0.25">
      <c r="A12" t="s">
        <v>80</v>
      </c>
      <c r="B12">
        <v>578</v>
      </c>
      <c r="C12">
        <v>5507</v>
      </c>
    </row>
    <row r="13" spans="1:3" x14ac:dyDescent="0.25">
      <c r="A13" t="s">
        <v>79</v>
      </c>
      <c r="B13">
        <v>5799</v>
      </c>
      <c r="C13">
        <v>15447</v>
      </c>
    </row>
    <row r="14" spans="1:3" x14ac:dyDescent="0.25">
      <c r="A14" t="s">
        <v>78</v>
      </c>
      <c r="B14">
        <v>7213</v>
      </c>
      <c r="C14">
        <v>96</v>
      </c>
    </row>
    <row r="15" spans="1:3" x14ac:dyDescent="0.25">
      <c r="A15" t="s">
        <v>77</v>
      </c>
      <c r="B15">
        <v>75</v>
      </c>
      <c r="C15">
        <v>758</v>
      </c>
    </row>
    <row r="16" spans="1:3" x14ac:dyDescent="0.25">
      <c r="A16" t="s">
        <v>76</v>
      </c>
      <c r="B16">
        <v>59</v>
      </c>
      <c r="C16">
        <v>578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0D5D-67BC-4987-858C-E8CA7CFB438F}">
  <dimension ref="A1:I24"/>
  <sheetViews>
    <sheetView topLeftCell="B1" workbookViewId="0">
      <selection activeCell="I8" sqref="I8"/>
    </sheetView>
  </sheetViews>
  <sheetFormatPr defaultRowHeight="15" x14ac:dyDescent="0.25"/>
  <cols>
    <col min="1" max="1" width="13.42578125" bestFit="1" customWidth="1"/>
    <col min="2" max="2" width="15.28515625" bestFit="1" customWidth="1"/>
    <col min="3" max="3" width="13.28515625" bestFit="1" customWidth="1"/>
    <col min="4" max="4" width="12.140625" bestFit="1" customWidth="1"/>
    <col min="5" max="5" width="47.28515625" bestFit="1" customWidth="1"/>
    <col min="6" max="6" width="28.42578125" bestFit="1" customWidth="1"/>
    <col min="7" max="7" width="23.140625" bestFit="1" customWidth="1"/>
    <col min="8" max="8" width="17.42578125" customWidth="1"/>
    <col min="9" max="9" width="18.5703125" bestFit="1" customWidth="1"/>
    <col min="10" max="10" width="19" bestFit="1" customWidth="1"/>
    <col min="11" max="11" width="28.5703125" bestFit="1" customWidth="1"/>
    <col min="12" max="12" width="28.85546875" bestFit="1" customWidth="1"/>
    <col min="13" max="13" width="9.7109375" bestFit="1" customWidth="1"/>
    <col min="14" max="14" width="8.7109375" bestFit="1" customWidth="1"/>
    <col min="15" max="15" width="9" bestFit="1" customWidth="1"/>
    <col min="16" max="16" width="51.140625" bestFit="1" customWidth="1"/>
    <col min="17" max="17" width="33.42578125" bestFit="1" customWidth="1"/>
    <col min="18" max="18" width="8.42578125" bestFit="1" customWidth="1"/>
    <col min="19" max="19" width="10.140625" bestFit="1" customWidth="1"/>
    <col min="20" max="20" width="26.85546875" bestFit="1" customWidth="1"/>
    <col min="21" max="21" width="40.85546875" bestFit="1" customWidth="1"/>
    <col min="22" max="22" width="41.5703125" bestFit="1" customWidth="1"/>
    <col min="23" max="23" width="20.85546875" bestFit="1" customWidth="1"/>
    <col min="24" max="24" width="37.140625" bestFit="1" customWidth="1"/>
    <col min="25" max="25" width="31.85546875" bestFit="1" customWidth="1"/>
    <col min="26" max="26" width="18.42578125" bestFit="1" customWidth="1"/>
    <col min="27" max="27" width="16.5703125" bestFit="1" customWidth="1"/>
    <col min="28" max="28" width="18.85546875" bestFit="1" customWidth="1"/>
    <col min="29" max="29" width="37.28515625" bestFit="1" customWidth="1"/>
    <col min="30" max="30" width="18.42578125" bestFit="1" customWidth="1"/>
    <col min="31" max="31" width="31.7109375" bestFit="1" customWidth="1"/>
    <col min="32" max="32" width="34" bestFit="1" customWidth="1"/>
    <col min="33" max="33" width="47.85546875" bestFit="1" customWidth="1"/>
    <col min="34" max="34" width="34.7109375" bestFit="1" customWidth="1"/>
    <col min="35" max="35" width="37.5703125" bestFit="1" customWidth="1"/>
    <col min="36" max="36" width="29.85546875" bestFit="1" customWidth="1"/>
    <col min="37" max="37" width="25.140625" bestFit="1" customWidth="1"/>
    <col min="38" max="38" width="26" bestFit="1" customWidth="1"/>
    <col min="39" max="39" width="53.85546875" bestFit="1" customWidth="1"/>
    <col min="40" max="40" width="31.28515625" bestFit="1" customWidth="1"/>
    <col min="41" max="41" width="32" bestFit="1" customWidth="1"/>
    <col min="42" max="42" width="12.140625" bestFit="1" customWidth="1"/>
    <col min="43" max="43" width="47.28515625" bestFit="1" customWidth="1"/>
    <col min="44" max="44" width="28.42578125" bestFit="1" customWidth="1"/>
    <col min="45" max="45" width="23.140625" bestFit="1" customWidth="1"/>
    <col min="46" max="46" width="10.140625" bestFit="1" customWidth="1"/>
    <col min="47" max="47" width="18.5703125" bestFit="1" customWidth="1"/>
    <col min="48" max="48" width="19" bestFit="1" customWidth="1"/>
    <col min="49" max="49" width="28.5703125" bestFit="1" customWidth="1"/>
    <col min="50" max="50" width="28.85546875" bestFit="1" customWidth="1"/>
    <col min="51" max="51" width="9.7109375" bestFit="1" customWidth="1"/>
    <col min="52" max="52" width="8.7109375" bestFit="1" customWidth="1"/>
    <col min="53" max="53" width="9" bestFit="1" customWidth="1"/>
    <col min="54" max="54" width="51.140625" bestFit="1" customWidth="1"/>
    <col min="55" max="55" width="33.42578125" bestFit="1" customWidth="1"/>
    <col min="56" max="56" width="8.42578125" bestFit="1" customWidth="1"/>
    <col min="57" max="57" width="10.140625" bestFit="1" customWidth="1"/>
    <col min="58" max="58" width="26.85546875" bestFit="1" customWidth="1"/>
    <col min="59" max="59" width="40.85546875" bestFit="1" customWidth="1"/>
    <col min="60" max="60" width="41.5703125" bestFit="1" customWidth="1"/>
    <col min="61" max="61" width="20.85546875" bestFit="1" customWidth="1"/>
    <col min="62" max="62" width="37.140625" bestFit="1" customWidth="1"/>
    <col min="63" max="63" width="31.85546875" bestFit="1" customWidth="1"/>
    <col min="64" max="64" width="18.42578125" bestFit="1" customWidth="1"/>
    <col min="65" max="65" width="16.5703125" bestFit="1" customWidth="1"/>
    <col min="66" max="66" width="18.85546875" bestFit="1" customWidth="1"/>
    <col min="67" max="67" width="37.28515625" bestFit="1" customWidth="1"/>
    <col min="68" max="68" width="18.42578125" bestFit="1" customWidth="1"/>
    <col min="69" max="69" width="31.7109375" bestFit="1" customWidth="1"/>
    <col min="70" max="70" width="34" bestFit="1" customWidth="1"/>
    <col min="71" max="71" width="47.85546875" bestFit="1" customWidth="1"/>
    <col min="72" max="72" width="34.7109375" bestFit="1" customWidth="1"/>
    <col min="73" max="73" width="37.5703125" bestFit="1" customWidth="1"/>
    <col min="74" max="74" width="29.85546875" bestFit="1" customWidth="1"/>
    <col min="75" max="75" width="25.140625" bestFit="1" customWidth="1"/>
    <col min="76" max="76" width="26" bestFit="1" customWidth="1"/>
    <col min="77" max="77" width="53.85546875" bestFit="1" customWidth="1"/>
    <col min="78" max="78" width="21" bestFit="1" customWidth="1"/>
    <col min="79" max="79" width="22.140625" bestFit="1" customWidth="1"/>
  </cols>
  <sheetData>
    <row r="1" spans="1:9" ht="30.75" thickBot="1" x14ac:dyDescent="0.3">
      <c r="A1" s="1" t="s">
        <v>6</v>
      </c>
      <c r="B1" t="s">
        <v>97</v>
      </c>
      <c r="C1" t="s">
        <v>98</v>
      </c>
      <c r="E1" s="17" t="s">
        <v>20</v>
      </c>
      <c r="F1" s="18" t="s">
        <v>9</v>
      </c>
      <c r="G1" s="18" t="s">
        <v>10</v>
      </c>
      <c r="H1" s="19" t="s">
        <v>21</v>
      </c>
    </row>
    <row r="2" spans="1:9" ht="15.75" thickBot="1" x14ac:dyDescent="0.3">
      <c r="A2" s="2">
        <v>78</v>
      </c>
      <c r="B2" s="75">
        <v>78</v>
      </c>
      <c r="C2" s="75">
        <v>19</v>
      </c>
      <c r="E2" s="13" t="s">
        <v>11</v>
      </c>
      <c r="F2" s="4">
        <v>538427</v>
      </c>
      <c r="G2" s="4">
        <v>929175</v>
      </c>
      <c r="H2" s="4">
        <f>SUM(F2:G2)</f>
        <v>1467602</v>
      </c>
      <c r="I2" s="77">
        <f>H2</f>
        <v>1467602</v>
      </c>
    </row>
    <row r="3" spans="1:9" ht="15.75" thickBot="1" x14ac:dyDescent="0.3">
      <c r="A3" s="74">
        <v>19</v>
      </c>
      <c r="B3" s="75">
        <v>78</v>
      </c>
      <c r="C3" s="75">
        <v>19</v>
      </c>
      <c r="E3" s="14" t="s">
        <v>12</v>
      </c>
      <c r="F3" s="5">
        <v>26288</v>
      </c>
      <c r="G3" s="5">
        <v>57024</v>
      </c>
      <c r="H3" s="4">
        <f>SUM(F3:G3)</f>
        <v>83312</v>
      </c>
      <c r="I3" s="11">
        <f>I2/H14</f>
        <v>0.40217705851016017</v>
      </c>
    </row>
    <row r="4" spans="1:9" ht="15.75" thickBot="1" x14ac:dyDescent="0.3">
      <c r="A4" s="2">
        <v>134</v>
      </c>
      <c r="B4" s="75">
        <v>134</v>
      </c>
      <c r="C4" s="75">
        <v>1336</v>
      </c>
      <c r="E4" s="13" t="s">
        <v>13</v>
      </c>
      <c r="F4" s="4">
        <v>5799</v>
      </c>
      <c r="G4" s="4">
        <v>15447</v>
      </c>
      <c r="H4" s="4">
        <f t="shared" ref="H3:H13" si="0">SUM(F4:G4)</f>
        <v>21246</v>
      </c>
    </row>
    <row r="5" spans="1:9" ht="15.75" thickBot="1" x14ac:dyDescent="0.3">
      <c r="A5" s="74">
        <v>1336</v>
      </c>
      <c r="B5" s="75">
        <v>134</v>
      </c>
      <c r="C5" s="75">
        <v>1336</v>
      </c>
      <c r="E5" s="14" t="s">
        <v>3</v>
      </c>
      <c r="F5" s="5">
        <v>7213</v>
      </c>
      <c r="G5" s="6">
        <v>96</v>
      </c>
      <c r="H5" s="4">
        <f t="shared" si="0"/>
        <v>7309</v>
      </c>
    </row>
    <row r="6" spans="1:9" ht="15.75" thickBot="1" x14ac:dyDescent="0.3">
      <c r="A6" s="2">
        <v>578</v>
      </c>
      <c r="B6" s="75">
        <v>578</v>
      </c>
      <c r="C6" s="75">
        <v>5507</v>
      </c>
      <c r="E6" s="15" t="s">
        <v>4</v>
      </c>
      <c r="F6" s="7">
        <v>478581</v>
      </c>
      <c r="G6" s="7">
        <v>842029</v>
      </c>
      <c r="H6" s="4">
        <f t="shared" si="0"/>
        <v>1320610</v>
      </c>
    </row>
    <row r="7" spans="1:9" ht="15.75" thickBot="1" x14ac:dyDescent="0.3">
      <c r="A7" s="74">
        <v>5507</v>
      </c>
      <c r="B7" s="75">
        <v>578</v>
      </c>
      <c r="C7" s="75">
        <v>5507</v>
      </c>
      <c r="E7" s="14" t="s">
        <v>5</v>
      </c>
      <c r="F7" s="5">
        <v>153215</v>
      </c>
      <c r="G7" s="5">
        <v>389654</v>
      </c>
      <c r="H7" s="4">
        <f t="shared" si="0"/>
        <v>542869</v>
      </c>
    </row>
    <row r="8" spans="1:9" ht="15.75" thickBot="1" x14ac:dyDescent="0.3">
      <c r="A8" s="2">
        <v>2089</v>
      </c>
      <c r="B8" s="75">
        <v>2089</v>
      </c>
      <c r="C8" s="75">
        <v>2336</v>
      </c>
      <c r="E8" s="13" t="s">
        <v>14</v>
      </c>
      <c r="F8" s="4">
        <v>2089</v>
      </c>
      <c r="G8" s="4">
        <v>2336</v>
      </c>
      <c r="H8" s="4">
        <f t="shared" si="0"/>
        <v>4425</v>
      </c>
    </row>
    <row r="9" spans="1:9" ht="15.75" thickBot="1" x14ac:dyDescent="0.3">
      <c r="A9" s="74">
        <v>2336</v>
      </c>
      <c r="B9" s="75">
        <v>2089</v>
      </c>
      <c r="C9" s="75">
        <v>2336</v>
      </c>
      <c r="E9" s="16" t="s">
        <v>15</v>
      </c>
      <c r="F9" s="9">
        <v>32527</v>
      </c>
      <c r="G9" s="9">
        <v>88645</v>
      </c>
      <c r="H9" s="4">
        <f t="shared" si="0"/>
        <v>121172</v>
      </c>
    </row>
    <row r="10" spans="1:9" ht="15.75" thickBot="1" x14ac:dyDescent="0.3">
      <c r="A10" s="2">
        <v>5799</v>
      </c>
      <c r="B10" s="75">
        <v>5799</v>
      </c>
      <c r="C10" s="75">
        <v>15447</v>
      </c>
      <c r="E10" s="13" t="s">
        <v>16</v>
      </c>
      <c r="F10" s="4">
        <v>20658</v>
      </c>
      <c r="G10" s="4">
        <v>52289</v>
      </c>
      <c r="H10" s="4">
        <f t="shared" si="0"/>
        <v>72947</v>
      </c>
    </row>
    <row r="11" spans="1:9" ht="15.75" thickBot="1" x14ac:dyDescent="0.3">
      <c r="A11" s="74">
        <v>15447</v>
      </c>
      <c r="B11" s="75">
        <v>5799</v>
      </c>
      <c r="C11" s="75">
        <v>15447</v>
      </c>
      <c r="E11" s="16" t="s">
        <v>17</v>
      </c>
      <c r="F11" s="10">
        <v>134</v>
      </c>
      <c r="G11" s="9">
        <v>1336</v>
      </c>
      <c r="H11" s="4">
        <f t="shared" si="0"/>
        <v>1470</v>
      </c>
    </row>
    <row r="12" spans="1:9" ht="15.75" thickBot="1" x14ac:dyDescent="0.3">
      <c r="A12" s="2">
        <v>7213</v>
      </c>
      <c r="B12" s="75">
        <v>7213</v>
      </c>
      <c r="C12" s="75">
        <v>96</v>
      </c>
      <c r="E12" s="13" t="s">
        <v>18</v>
      </c>
      <c r="F12" s="8">
        <v>78</v>
      </c>
      <c r="G12" s="8">
        <v>19</v>
      </c>
      <c r="H12" s="4">
        <f t="shared" si="0"/>
        <v>97</v>
      </c>
    </row>
    <row r="13" spans="1:9" ht="15.75" thickBot="1" x14ac:dyDescent="0.3">
      <c r="A13" s="74">
        <v>96</v>
      </c>
      <c r="B13" s="75">
        <v>7213</v>
      </c>
      <c r="C13" s="75">
        <v>96</v>
      </c>
      <c r="E13" s="16" t="s">
        <v>19</v>
      </c>
      <c r="F13" s="10">
        <v>578</v>
      </c>
      <c r="G13" s="9">
        <v>5507</v>
      </c>
      <c r="H13" s="4">
        <f t="shared" si="0"/>
        <v>6085</v>
      </c>
    </row>
    <row r="14" spans="1:9" x14ac:dyDescent="0.25">
      <c r="A14" s="2">
        <v>26288</v>
      </c>
      <c r="B14" s="75">
        <v>26288</v>
      </c>
      <c r="C14" s="75">
        <v>57024</v>
      </c>
      <c r="F14" s="3">
        <f>SUM(F2:F13)</f>
        <v>1265587</v>
      </c>
      <c r="G14" s="3">
        <f t="shared" ref="G14:H14" si="1">SUM(G2:G13)</f>
        <v>2383557</v>
      </c>
      <c r="H14" s="3">
        <f>SUM(H2:H13)</f>
        <v>3649144</v>
      </c>
    </row>
    <row r="15" spans="1:9" x14ac:dyDescent="0.25">
      <c r="A15" s="74">
        <v>57024</v>
      </c>
      <c r="B15" s="75">
        <v>26288</v>
      </c>
      <c r="C15" s="75">
        <v>57024</v>
      </c>
      <c r="F15" s="3"/>
      <c r="G15" s="3"/>
      <c r="H15" s="3"/>
    </row>
    <row r="16" spans="1:9" x14ac:dyDescent="0.25">
      <c r="A16" s="2">
        <v>153215</v>
      </c>
      <c r="B16" s="75">
        <v>153215</v>
      </c>
      <c r="C16" s="75">
        <v>389654</v>
      </c>
    </row>
    <row r="17" spans="1:7" x14ac:dyDescent="0.25">
      <c r="A17" s="74">
        <v>389654</v>
      </c>
      <c r="B17" s="75">
        <v>153215</v>
      </c>
      <c r="C17" s="75">
        <v>389654</v>
      </c>
    </row>
    <row r="18" spans="1:7" x14ac:dyDescent="0.25">
      <c r="A18" s="2">
        <v>478581</v>
      </c>
      <c r="B18" s="75">
        <v>478581</v>
      </c>
      <c r="C18" s="75">
        <v>842029</v>
      </c>
      <c r="F18" t="s">
        <v>9</v>
      </c>
      <c r="G18" t="s">
        <v>10</v>
      </c>
    </row>
    <row r="19" spans="1:7" x14ac:dyDescent="0.25">
      <c r="A19" s="74">
        <v>842029</v>
      </c>
      <c r="B19" s="75">
        <v>478581</v>
      </c>
      <c r="C19" s="75">
        <v>842029</v>
      </c>
      <c r="F19" s="78">
        <f>F14/H14</f>
        <v>0.34681750021374874</v>
      </c>
      <c r="G19" s="78">
        <f>G14/H14</f>
        <v>0.6531824997862512</v>
      </c>
    </row>
    <row r="20" spans="1:7" x14ac:dyDescent="0.25">
      <c r="A20" s="2">
        <v>538427</v>
      </c>
      <c r="B20" s="75">
        <v>538427</v>
      </c>
      <c r="C20" s="75">
        <v>929175</v>
      </c>
      <c r="F20" s="12">
        <v>1</v>
      </c>
      <c r="G20" s="12">
        <v>1</v>
      </c>
    </row>
    <row r="21" spans="1:7" x14ac:dyDescent="0.25">
      <c r="A21" s="74">
        <v>929175</v>
      </c>
      <c r="B21" s="75">
        <v>538427</v>
      </c>
      <c r="C21" s="75">
        <v>929175</v>
      </c>
    </row>
    <row r="22" spans="1:7" x14ac:dyDescent="0.25">
      <c r="A22" s="2" t="s">
        <v>7</v>
      </c>
      <c r="B22" s="75"/>
      <c r="C22" s="75"/>
    </row>
    <row r="23" spans="1:7" x14ac:dyDescent="0.25">
      <c r="A23" s="74" t="s">
        <v>7</v>
      </c>
      <c r="B23" s="75"/>
      <c r="C23" s="75"/>
    </row>
    <row r="24" spans="1:7" x14ac:dyDescent="0.25">
      <c r="A24" s="2" t="s">
        <v>8</v>
      </c>
      <c r="B24" s="76">
        <v>1212402</v>
      </c>
      <c r="C24" s="76">
        <v>2242623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ED99-ECFB-4A9F-8C06-95F19CE11E9F}">
  <dimension ref="A1:J19"/>
  <sheetViews>
    <sheetView workbookViewId="0">
      <selection activeCell="D13" sqref="D13"/>
    </sheetView>
  </sheetViews>
  <sheetFormatPr defaultRowHeight="15" x14ac:dyDescent="0.25"/>
  <cols>
    <col min="1" max="1" width="19.85546875" customWidth="1"/>
    <col min="2" max="2" width="16.7109375" style="3" customWidth="1"/>
    <col min="3" max="3" width="18.28515625" style="3" customWidth="1"/>
    <col min="4" max="4" width="23.5703125" style="3" customWidth="1"/>
    <col min="5" max="5" width="11.42578125" bestFit="1" customWidth="1"/>
  </cols>
  <sheetData>
    <row r="1" spans="1:10" x14ac:dyDescent="0.25">
      <c r="A1" t="s">
        <v>22</v>
      </c>
      <c r="B1" s="3" t="s">
        <v>96</v>
      </c>
      <c r="C1" s="3" t="s">
        <v>95</v>
      </c>
      <c r="D1" s="3" t="s">
        <v>94</v>
      </c>
      <c r="E1" t="s">
        <v>50</v>
      </c>
    </row>
    <row r="2" spans="1:10" x14ac:dyDescent="0.25">
      <c r="A2">
        <v>1</v>
      </c>
      <c r="B2" s="3">
        <v>228170</v>
      </c>
      <c r="C2" s="3">
        <v>220134</v>
      </c>
      <c r="D2" s="3">
        <v>229717</v>
      </c>
      <c r="E2" s="3">
        <f>SUM(Table1[[#This Row],[Total BTH_Enero]:[Total BTH_Marzo]])</f>
        <v>678021</v>
      </c>
    </row>
    <row r="3" spans="1:10" x14ac:dyDescent="0.25">
      <c r="A3">
        <v>2</v>
      </c>
      <c r="B3" s="3">
        <v>763178</v>
      </c>
      <c r="C3" s="3">
        <v>690326</v>
      </c>
      <c r="D3" s="3">
        <v>764265</v>
      </c>
      <c r="E3" s="3">
        <f>SUM(Table1[[#This Row],[Total BTH_Enero]:[Total BTH_Marzo]])</f>
        <v>2217769</v>
      </c>
    </row>
    <row r="4" spans="1:10" x14ac:dyDescent="0.25">
      <c r="A4">
        <v>3</v>
      </c>
      <c r="B4" s="3">
        <v>508193</v>
      </c>
      <c r="C4" s="3">
        <v>509435</v>
      </c>
      <c r="D4" s="3">
        <v>509920</v>
      </c>
      <c r="E4" s="3">
        <f>SUM(Table1[[#This Row],[Total BTH_Enero]:[Total BTH_Marzo]])</f>
        <v>1527548</v>
      </c>
    </row>
    <row r="5" spans="1:10" x14ac:dyDescent="0.25">
      <c r="A5">
        <v>4</v>
      </c>
      <c r="B5" s="3">
        <v>43897</v>
      </c>
      <c r="C5" s="3">
        <v>113416</v>
      </c>
      <c r="D5" s="3">
        <v>43988</v>
      </c>
      <c r="E5" s="3">
        <f>SUM(Table1[[#This Row],[Total BTH_Enero]:[Total BTH_Marzo]])</f>
        <v>201301</v>
      </c>
    </row>
    <row r="6" spans="1:10" x14ac:dyDescent="0.25">
      <c r="A6">
        <v>5</v>
      </c>
      <c r="B6" s="3">
        <v>168</v>
      </c>
      <c r="C6" s="3">
        <v>13032</v>
      </c>
      <c r="D6" s="3">
        <v>175</v>
      </c>
      <c r="E6" s="3">
        <f>SUM(Table1[[#This Row],[Total BTH_Enero]:[Total BTH_Marzo]])</f>
        <v>13375</v>
      </c>
    </row>
    <row r="7" spans="1:10" x14ac:dyDescent="0.25">
      <c r="A7">
        <v>6</v>
      </c>
      <c r="B7" s="3">
        <v>4</v>
      </c>
      <c r="C7" s="3">
        <v>434</v>
      </c>
      <c r="D7" s="3">
        <v>4</v>
      </c>
      <c r="E7" s="3">
        <f>SUM(Table1[[#This Row],[Total BTH_Enero]:[Total BTH_Marzo]])</f>
        <v>442</v>
      </c>
    </row>
    <row r="8" spans="1:10" x14ac:dyDescent="0.25">
      <c r="A8">
        <v>7</v>
      </c>
      <c r="B8" s="3">
        <v>0</v>
      </c>
      <c r="C8" s="3">
        <v>3</v>
      </c>
      <c r="D8" s="3">
        <v>0</v>
      </c>
      <c r="E8" s="3">
        <f>SUM(Table1[[#This Row],[Total BTH_Enero]:[Total BTH_Marzo]])</f>
        <v>3</v>
      </c>
    </row>
    <row r="10" spans="1:10" x14ac:dyDescent="0.25">
      <c r="E10" s="3">
        <f>SUM(Table1[TOTAL])</f>
        <v>4638459</v>
      </c>
    </row>
    <row r="14" spans="1:10" x14ac:dyDescent="0.25">
      <c r="J14" s="3"/>
    </row>
    <row r="15" spans="1:10" x14ac:dyDescent="0.25">
      <c r="J15" s="3"/>
    </row>
    <row r="16" spans="1:10" x14ac:dyDescent="0.25">
      <c r="J16" s="3"/>
    </row>
    <row r="17" spans="10:10" x14ac:dyDescent="0.25">
      <c r="J17" s="3"/>
    </row>
    <row r="18" spans="10:10" x14ac:dyDescent="0.25">
      <c r="J18" s="3"/>
    </row>
    <row r="19" spans="10:10" x14ac:dyDescent="0.25">
      <c r="J19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717C-4A99-4EDD-9403-5B4A4389E222}">
  <dimension ref="A1:C6"/>
  <sheetViews>
    <sheetView workbookViewId="0">
      <selection activeCell="K5" sqref="K5"/>
    </sheetView>
  </sheetViews>
  <sheetFormatPr defaultRowHeight="15" x14ac:dyDescent="0.25"/>
  <cols>
    <col min="1" max="1" width="13.5703125" bestFit="1" customWidth="1"/>
    <col min="2" max="2" width="9" bestFit="1" customWidth="1"/>
  </cols>
  <sheetData>
    <row r="1" spans="1:3" x14ac:dyDescent="0.25">
      <c r="A1" t="s">
        <v>23</v>
      </c>
      <c r="B1" t="s">
        <v>0</v>
      </c>
      <c r="C1" t="s">
        <v>29</v>
      </c>
    </row>
    <row r="2" spans="1:3" x14ac:dyDescent="0.25">
      <c r="A2" t="s">
        <v>24</v>
      </c>
      <c r="B2">
        <v>269922</v>
      </c>
      <c r="C2" s="11">
        <f>B2/$B$6</f>
        <v>0.16931246800951436</v>
      </c>
    </row>
    <row r="3" spans="1:3" x14ac:dyDescent="0.25">
      <c r="A3" t="s">
        <v>25</v>
      </c>
      <c r="B3">
        <v>448649</v>
      </c>
      <c r="C3" s="11">
        <f t="shared" ref="C3:C5" si="0">B3/$B$6</f>
        <v>0.28142155682012066</v>
      </c>
    </row>
    <row r="4" spans="1:3" x14ac:dyDescent="0.25">
      <c r="A4" t="s">
        <v>26</v>
      </c>
      <c r="B4">
        <v>519613</v>
      </c>
      <c r="C4" s="11">
        <f t="shared" si="0"/>
        <v>0.32593474944549827</v>
      </c>
    </row>
    <row r="5" spans="1:3" x14ac:dyDescent="0.25">
      <c r="A5" t="s">
        <v>27</v>
      </c>
      <c r="B5">
        <v>356040</v>
      </c>
      <c r="C5" s="11">
        <f t="shared" si="0"/>
        <v>0.22333122572486677</v>
      </c>
    </row>
    <row r="6" spans="1:3" x14ac:dyDescent="0.25">
      <c r="A6" t="s">
        <v>28</v>
      </c>
      <c r="B6">
        <f>SUM(B2:B5)</f>
        <v>1594224</v>
      </c>
      <c r="C6" s="12">
        <f>SUM(C2:C5)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BF62-9DAD-4EEE-AF34-630B13FDA849}">
  <dimension ref="A2:J37"/>
  <sheetViews>
    <sheetView tabSelected="1" zoomScale="91" zoomScaleNormal="91" workbookViewId="0">
      <pane xSplit="1" topLeftCell="B1" activePane="topRight" state="frozen"/>
      <selection activeCell="A5" sqref="A5"/>
      <selection pane="topRight" activeCell="H18" sqref="H18:H19"/>
    </sheetView>
  </sheetViews>
  <sheetFormatPr defaultColWidth="9.140625" defaultRowHeight="15" x14ac:dyDescent="0.25"/>
  <cols>
    <col min="1" max="1" width="44" customWidth="1"/>
    <col min="2" max="2" width="23" customWidth="1"/>
    <col min="3" max="3" width="22.28515625" bestFit="1" customWidth="1"/>
    <col min="4" max="4" width="21" bestFit="1" customWidth="1"/>
    <col min="5" max="5" width="22.28515625" bestFit="1" customWidth="1"/>
    <col min="8" max="8" width="15.85546875" customWidth="1"/>
    <col min="9" max="9" width="20.28515625" customWidth="1"/>
  </cols>
  <sheetData>
    <row r="2" spans="1:10" ht="15.75" x14ac:dyDescent="0.25">
      <c r="A2" s="56" t="s">
        <v>30</v>
      </c>
      <c r="B2" s="56"/>
      <c r="C2" s="56"/>
      <c r="D2" s="56"/>
      <c r="E2" s="56"/>
    </row>
    <row r="3" spans="1:10" ht="15" customHeight="1" x14ac:dyDescent="0.3">
      <c r="A3" s="57" t="s">
        <v>31</v>
      </c>
      <c r="B3" s="58"/>
      <c r="C3" s="58"/>
      <c r="D3" s="58"/>
      <c r="E3" s="58"/>
    </row>
    <row r="4" spans="1:10" ht="18.75" x14ac:dyDescent="0.3">
      <c r="A4" s="57" t="s">
        <v>62</v>
      </c>
      <c r="B4" s="58"/>
      <c r="C4" s="58"/>
      <c r="D4" s="58"/>
      <c r="E4" s="58"/>
    </row>
    <row r="5" spans="1:10" ht="26.25" customHeight="1" thickBot="1" x14ac:dyDescent="0.3">
      <c r="A5" s="33" t="s">
        <v>32</v>
      </c>
      <c r="B5" s="34" t="s">
        <v>63</v>
      </c>
      <c r="C5" s="34" t="s">
        <v>64</v>
      </c>
      <c r="D5" s="34" t="s">
        <v>65</v>
      </c>
      <c r="E5" s="35" t="s">
        <v>50</v>
      </c>
      <c r="H5" s="20" t="s">
        <v>33</v>
      </c>
      <c r="I5" s="20" t="s">
        <v>34</v>
      </c>
    </row>
    <row r="6" spans="1:10" x14ac:dyDescent="0.25">
      <c r="A6" s="59"/>
      <c r="B6" s="60"/>
      <c r="C6" s="60"/>
      <c r="D6" s="60"/>
      <c r="E6" s="61"/>
      <c r="H6" s="21" t="s">
        <v>35</v>
      </c>
      <c r="I6" s="22">
        <f>E8+E13+E14+E17+E20+E24+E27+E30</f>
        <v>10590596292.299999</v>
      </c>
      <c r="J6" s="23">
        <f t="shared" ref="J6:J12" si="0">I6/$I$14</f>
        <v>0.97348723062069564</v>
      </c>
    </row>
    <row r="7" spans="1:10" ht="15.75" hidden="1" x14ac:dyDescent="0.25">
      <c r="A7" s="37"/>
      <c r="B7" s="38">
        <v>2323737900</v>
      </c>
      <c r="C7" s="38">
        <v>2312826450</v>
      </c>
      <c r="D7" s="38">
        <v>2317618050</v>
      </c>
      <c r="E7" s="39">
        <f>B7+C7+D7</f>
        <v>6954182400</v>
      </c>
      <c r="H7" s="24" t="s">
        <v>36</v>
      </c>
      <c r="I7" s="25"/>
      <c r="J7" s="23">
        <f t="shared" si="0"/>
        <v>0</v>
      </c>
    </row>
    <row r="8" spans="1:10" ht="15.75" x14ac:dyDescent="0.25">
      <c r="A8" s="36" t="s">
        <v>11</v>
      </c>
      <c r="B8" s="45">
        <v>2418198750</v>
      </c>
      <c r="C8" s="45">
        <v>2421926100</v>
      </c>
      <c r="D8" s="45">
        <v>2426191350</v>
      </c>
      <c r="E8" s="41">
        <f>B8+C8+D8</f>
        <v>7266316200</v>
      </c>
      <c r="F8" s="23">
        <f t="shared" ref="F8:F31" si="1">E8/$E$33</f>
        <v>0.66791952399274046</v>
      </c>
      <c r="H8" s="26" t="s">
        <v>36</v>
      </c>
      <c r="I8" s="27">
        <f>E12</f>
        <v>21947000</v>
      </c>
      <c r="J8" s="23">
        <f t="shared" si="0"/>
        <v>2.017367451346072E-3</v>
      </c>
    </row>
    <row r="9" spans="1:10" ht="15.75" hidden="1" x14ac:dyDescent="0.25">
      <c r="A9" s="36"/>
      <c r="B9" s="42">
        <v>124570050</v>
      </c>
      <c r="C9" s="42">
        <v>131212950</v>
      </c>
      <c r="D9" s="42">
        <v>139284750</v>
      </c>
      <c r="E9" s="41">
        <f t="shared" ref="E9:E12" si="2">B9+C9+D9</f>
        <v>395067750</v>
      </c>
      <c r="F9" s="23">
        <f t="shared" si="1"/>
        <v>3.6314613383447721E-2</v>
      </c>
      <c r="J9" s="23">
        <f t="shared" si="0"/>
        <v>0</v>
      </c>
    </row>
    <row r="10" spans="1:10" ht="15.75" x14ac:dyDescent="0.25">
      <c r="A10" s="36" t="s">
        <v>12</v>
      </c>
      <c r="B10" s="45">
        <v>33333200</v>
      </c>
      <c r="C10" s="45">
        <v>33332800</v>
      </c>
      <c r="D10" s="45">
        <v>33329200</v>
      </c>
      <c r="E10" s="41">
        <f t="shared" si="2"/>
        <v>99995200</v>
      </c>
      <c r="F10" s="23">
        <f t="shared" si="1"/>
        <v>9.1915551907249607E-3</v>
      </c>
      <c r="H10" s="21" t="s">
        <v>2</v>
      </c>
      <c r="I10" s="22">
        <f>E10</f>
        <v>99995200</v>
      </c>
      <c r="J10" s="23">
        <f t="shared" si="0"/>
        <v>9.1915551907249607E-3</v>
      </c>
    </row>
    <row r="11" spans="1:10" ht="15.75" x14ac:dyDescent="0.25">
      <c r="A11" s="36" t="s">
        <v>13</v>
      </c>
      <c r="B11" s="45">
        <v>10623000</v>
      </c>
      <c r="C11" s="45">
        <v>10623000</v>
      </c>
      <c r="D11" s="45">
        <v>10623000</v>
      </c>
      <c r="E11" s="41">
        <f t="shared" si="2"/>
        <v>31869000</v>
      </c>
      <c r="F11" s="23">
        <f t="shared" si="1"/>
        <v>2.9293973348042085E-3</v>
      </c>
      <c r="H11" s="24" t="s">
        <v>37</v>
      </c>
      <c r="I11" s="25">
        <f>E31</f>
        <v>540000</v>
      </c>
      <c r="J11" s="23">
        <f t="shared" si="0"/>
        <v>4.9636780595383373E-5</v>
      </c>
    </row>
    <row r="12" spans="1:10" ht="15.75" x14ac:dyDescent="0.25">
      <c r="A12" s="36" t="s">
        <v>3</v>
      </c>
      <c r="B12" s="45">
        <v>7314000</v>
      </c>
      <c r="C12" s="45">
        <v>7314000</v>
      </c>
      <c r="D12" s="45">
        <v>7319000</v>
      </c>
      <c r="E12" s="41">
        <f t="shared" si="2"/>
        <v>21947000</v>
      </c>
      <c r="F12" s="23">
        <f t="shared" si="1"/>
        <v>2.017367451346072E-3</v>
      </c>
      <c r="H12" s="21" t="s">
        <v>38</v>
      </c>
      <c r="I12" s="22">
        <f>E11</f>
        <v>31869000</v>
      </c>
      <c r="J12" s="23">
        <f t="shared" si="0"/>
        <v>2.9293973348042085E-3</v>
      </c>
    </row>
    <row r="13" spans="1:10" ht="15.75" x14ac:dyDescent="0.25">
      <c r="A13" s="36" t="s">
        <v>1</v>
      </c>
      <c r="B13" s="45">
        <v>39486760</v>
      </c>
      <c r="C13" s="45">
        <v>39500440</v>
      </c>
      <c r="D13" s="45">
        <v>39427820</v>
      </c>
      <c r="E13" s="41">
        <f t="shared" ref="E13:E31" si="3">B13+C13+D13</f>
        <v>118415020</v>
      </c>
      <c r="F13" s="23">
        <f t="shared" si="1"/>
        <v>1.0884704383218397E-2</v>
      </c>
      <c r="H13" s="24" t="s">
        <v>39</v>
      </c>
      <c r="I13" s="25">
        <f>$E$18+$E$19</f>
        <v>134082000</v>
      </c>
      <c r="J13" s="23">
        <f>$I$13/$I$14</f>
        <v>1.2324812621833691E-2</v>
      </c>
    </row>
    <row r="14" spans="1:10" ht="15.75" x14ac:dyDescent="0.25">
      <c r="A14" s="36" t="s">
        <v>41</v>
      </c>
      <c r="B14" s="45">
        <v>615412360</v>
      </c>
      <c r="C14" s="45">
        <v>615832540</v>
      </c>
      <c r="D14" s="45">
        <v>616755620</v>
      </c>
      <c r="E14" s="41">
        <f t="shared" si="3"/>
        <v>1848000520</v>
      </c>
      <c r="F14" s="23">
        <f t="shared" si="1"/>
        <v>0.16986814139147108</v>
      </c>
      <c r="H14" s="20" t="s">
        <v>40</v>
      </c>
      <c r="I14" s="28">
        <f>SUM(I6:I13)</f>
        <v>10879029492.299999</v>
      </c>
      <c r="J14" s="46">
        <f>SUM(J6:J13)</f>
        <v>1</v>
      </c>
    </row>
    <row r="15" spans="1:10" ht="15.75" hidden="1" x14ac:dyDescent="0.25">
      <c r="A15" s="36" t="s">
        <v>41</v>
      </c>
      <c r="B15" s="42">
        <v>623214360</v>
      </c>
      <c r="C15" s="42">
        <v>617333720</v>
      </c>
      <c r="D15" s="42">
        <v>618195700</v>
      </c>
      <c r="E15" s="41">
        <f t="shared" si="3"/>
        <v>1858743780</v>
      </c>
      <c r="F15" s="23">
        <f t="shared" si="1"/>
        <v>0.17085566146461767</v>
      </c>
    </row>
    <row r="16" spans="1:10" ht="15.75" hidden="1" x14ac:dyDescent="0.25">
      <c r="A16" s="36" t="s">
        <v>42</v>
      </c>
      <c r="B16" s="42">
        <v>6639220</v>
      </c>
      <c r="C16" s="42">
        <v>6536760</v>
      </c>
      <c r="D16" s="42">
        <v>7090890</v>
      </c>
      <c r="E16" s="41">
        <f t="shared" si="3"/>
        <v>20266870</v>
      </c>
      <c r="F16" s="23">
        <f t="shared" si="1"/>
        <v>1.8629299621206617E-3</v>
      </c>
    </row>
    <row r="17" spans="1:6" ht="15.75" x14ac:dyDescent="0.25">
      <c r="A17" s="36" t="s">
        <v>5</v>
      </c>
      <c r="B17" s="45">
        <v>382730378.06999999</v>
      </c>
      <c r="C17" s="45">
        <v>383379300.20999998</v>
      </c>
      <c r="D17" s="45">
        <v>383657024.01999998</v>
      </c>
      <c r="E17" s="41">
        <f t="shared" si="3"/>
        <v>1149766702.3</v>
      </c>
      <c r="F17" s="23">
        <f t="shared" si="1"/>
        <v>0.10568651395915291</v>
      </c>
    </row>
    <row r="18" spans="1:6" ht="15.75" x14ac:dyDescent="0.25">
      <c r="A18" s="36" t="s">
        <v>15</v>
      </c>
      <c r="B18" s="40">
        <v>0</v>
      </c>
      <c r="C18" s="45">
        <v>108630600</v>
      </c>
      <c r="D18" s="40">
        <v>0</v>
      </c>
      <c r="E18" s="41">
        <f t="shared" si="3"/>
        <v>108630600</v>
      </c>
      <c r="F18" s="23">
        <f t="shared" si="1"/>
        <v>9.9853208484163933E-3</v>
      </c>
    </row>
    <row r="19" spans="1:6" ht="15.75" x14ac:dyDescent="0.25">
      <c r="A19" s="36" t="s">
        <v>16</v>
      </c>
      <c r="B19" s="40">
        <v>0</v>
      </c>
      <c r="C19" s="45">
        <v>25451400</v>
      </c>
      <c r="D19" s="40">
        <v>0</v>
      </c>
      <c r="E19" s="41">
        <f t="shared" si="3"/>
        <v>25451400</v>
      </c>
      <c r="F19" s="23">
        <f t="shared" si="1"/>
        <v>2.3394917734172968E-3</v>
      </c>
    </row>
    <row r="20" spans="1:6" ht="15.75" x14ac:dyDescent="0.25">
      <c r="A20" s="36" t="s">
        <v>17</v>
      </c>
      <c r="B20" s="40">
        <v>0</v>
      </c>
      <c r="C20" s="45">
        <v>17523300</v>
      </c>
      <c r="D20" s="45">
        <v>8760000</v>
      </c>
      <c r="E20" s="41">
        <f t="shared" si="3"/>
        <v>26283300</v>
      </c>
      <c r="F20" s="23">
        <f t="shared" si="1"/>
        <v>2.4159599915234069E-3</v>
      </c>
    </row>
    <row r="21" spans="1:6" ht="15.75" hidden="1" x14ac:dyDescent="0.25">
      <c r="A21" s="36" t="s">
        <v>17</v>
      </c>
      <c r="B21" s="42">
        <v>1672400</v>
      </c>
      <c r="C21" s="42">
        <v>1667050</v>
      </c>
      <c r="D21" s="42">
        <v>1667050</v>
      </c>
      <c r="E21" s="41">
        <f t="shared" si="3"/>
        <v>5006500</v>
      </c>
      <c r="F21" s="23">
        <f t="shared" si="1"/>
        <v>4.6019730009404973E-4</v>
      </c>
    </row>
    <row r="22" spans="1:6" ht="15.75" hidden="1" x14ac:dyDescent="0.25">
      <c r="A22" s="36" t="s">
        <v>43</v>
      </c>
      <c r="B22" s="43">
        <v>5914500</v>
      </c>
      <c r="C22" s="43">
        <v>7471000</v>
      </c>
      <c r="D22" s="42">
        <v>7471000</v>
      </c>
      <c r="E22" s="41">
        <f t="shared" si="3"/>
        <v>20856500</v>
      </c>
      <c r="F22" s="23">
        <f t="shared" si="1"/>
        <v>1.9171287305326172E-3</v>
      </c>
    </row>
    <row r="23" spans="1:6" ht="15.75" hidden="1" x14ac:dyDescent="0.25">
      <c r="A23" s="36" t="s">
        <v>44</v>
      </c>
      <c r="B23" s="44">
        <v>1687700</v>
      </c>
      <c r="C23" s="44"/>
      <c r="D23" s="42"/>
      <c r="E23" s="41">
        <f t="shared" si="3"/>
        <v>1687700</v>
      </c>
      <c r="F23" s="23">
        <f t="shared" si="1"/>
        <v>1.5513332335338615E-4</v>
      </c>
    </row>
    <row r="24" spans="1:6" ht="15.75" x14ac:dyDescent="0.25">
      <c r="A24" s="36" t="s">
        <v>18</v>
      </c>
      <c r="B24" s="45">
        <v>1374450</v>
      </c>
      <c r="C24" s="45">
        <v>1374450</v>
      </c>
      <c r="D24" s="45">
        <v>1374450</v>
      </c>
      <c r="E24" s="41">
        <f t="shared" si="3"/>
        <v>4123350</v>
      </c>
      <c r="F24" s="23">
        <f t="shared" si="1"/>
        <v>3.790181838295815E-4</v>
      </c>
    </row>
    <row r="25" spans="1:6" ht="15.75" hidden="1" x14ac:dyDescent="0.25">
      <c r="A25" s="36" t="s">
        <v>18</v>
      </c>
      <c r="B25" s="42">
        <v>51150</v>
      </c>
      <c r="C25" s="42">
        <v>51150</v>
      </c>
      <c r="D25" s="42">
        <v>51150</v>
      </c>
      <c r="E25" s="41">
        <f t="shared" si="3"/>
        <v>153450</v>
      </c>
      <c r="F25" s="23">
        <f t="shared" si="1"/>
        <v>1.4105118485854774E-5</v>
      </c>
    </row>
    <row r="26" spans="1:6" ht="15.75" hidden="1" x14ac:dyDescent="0.25">
      <c r="A26" s="36" t="s">
        <v>45</v>
      </c>
      <c r="B26" s="42">
        <v>1323300</v>
      </c>
      <c r="C26" s="42">
        <v>1323300</v>
      </c>
      <c r="D26" s="42">
        <v>1323300</v>
      </c>
      <c r="E26" s="41">
        <f t="shared" si="3"/>
        <v>3969900</v>
      </c>
      <c r="F26" s="23">
        <f t="shared" si="1"/>
        <v>3.6491306534372676E-4</v>
      </c>
    </row>
    <row r="27" spans="1:6" ht="15.75" x14ac:dyDescent="0.25">
      <c r="A27" s="36" t="s">
        <v>19</v>
      </c>
      <c r="B27" s="45">
        <v>45240000</v>
      </c>
      <c r="C27" s="45">
        <v>45240000</v>
      </c>
      <c r="D27" s="45">
        <v>46872000</v>
      </c>
      <c r="E27" s="41">
        <f t="shared" si="3"/>
        <v>137352000</v>
      </c>
      <c r="F27" s="23">
        <f t="shared" si="1"/>
        <v>1.2625390904327956E-2</v>
      </c>
    </row>
    <row r="28" spans="1:6" ht="15.75" hidden="1" x14ac:dyDescent="0.25">
      <c r="A28" s="36" t="s">
        <v>46</v>
      </c>
      <c r="B28" s="42">
        <v>38112000</v>
      </c>
      <c r="C28" s="42">
        <v>41562000</v>
      </c>
      <c r="D28" s="42">
        <v>41994000</v>
      </c>
      <c r="E28" s="41">
        <f t="shared" si="3"/>
        <v>121668000</v>
      </c>
      <c r="F28" s="23">
        <f t="shared" si="1"/>
        <v>1.1183718187924267E-2</v>
      </c>
    </row>
    <row r="29" spans="1:6" ht="15.75" hidden="1" x14ac:dyDescent="0.25">
      <c r="A29" s="36" t="s">
        <v>47</v>
      </c>
      <c r="B29" s="44">
        <v>0</v>
      </c>
      <c r="C29" s="44"/>
      <c r="D29" s="42"/>
      <c r="E29" s="41">
        <f t="shared" si="3"/>
        <v>0</v>
      </c>
      <c r="F29" s="23">
        <f t="shared" si="1"/>
        <v>0</v>
      </c>
    </row>
    <row r="30" spans="1:6" ht="15.75" x14ac:dyDescent="0.25">
      <c r="A30" s="36" t="s">
        <v>14</v>
      </c>
      <c r="B30" s="45">
        <v>13419450</v>
      </c>
      <c r="C30" s="45">
        <v>13401300</v>
      </c>
      <c r="D30" s="45">
        <v>13518450</v>
      </c>
      <c r="E30" s="41">
        <f t="shared" si="3"/>
        <v>40339200</v>
      </c>
      <c r="F30" s="23">
        <f t="shared" si="1"/>
        <v>3.7079778144320165E-3</v>
      </c>
    </row>
    <row r="31" spans="1:6" ht="15.75" x14ac:dyDescent="0.25">
      <c r="A31" s="36" t="s">
        <v>48</v>
      </c>
      <c r="B31" s="40">
        <v>0</v>
      </c>
      <c r="C31" s="45">
        <v>540000</v>
      </c>
      <c r="D31" s="40">
        <v>0</v>
      </c>
      <c r="E31" s="41">
        <f t="shared" si="3"/>
        <v>540000</v>
      </c>
      <c r="F31" s="23">
        <f t="shared" si="1"/>
        <v>4.9636780595383373E-5</v>
      </c>
    </row>
    <row r="32" spans="1:6" ht="15.75" thickBot="1" x14ac:dyDescent="0.3">
      <c r="A32" s="29"/>
    </row>
    <row r="33" spans="1:6" ht="15.75" thickBot="1" x14ac:dyDescent="0.3">
      <c r="A33" s="30" t="s">
        <v>49</v>
      </c>
      <c r="B33" s="31">
        <f>SUM(B8+B10+B11+B12+B13+B14+B17+B18+B19+B20+B24+B27+B30+B31)</f>
        <v>3567132348.0700002</v>
      </c>
      <c r="C33" s="31">
        <f t="shared" ref="C33:E33" si="4">SUM(C8+C10+C11+C12+C13+C14+C17+C18+C19+C20+C24+C27+C30+C31)</f>
        <v>3724069230.21</v>
      </c>
      <c r="D33" s="31">
        <f t="shared" si="4"/>
        <v>3587827914.02</v>
      </c>
      <c r="E33" s="31">
        <f t="shared" si="4"/>
        <v>10879029492.299999</v>
      </c>
      <c r="F33" s="32">
        <f>SUM(F8+F10+F11+F12+F13+F14+F17+F18+F19+F20+F24+F27+F30+F31)</f>
        <v>1.0000000000000002</v>
      </c>
    </row>
    <row r="37" spans="1:6" x14ac:dyDescent="0.25">
      <c r="B37" s="55"/>
      <c r="C37" s="55"/>
      <c r="D37" s="55"/>
      <c r="E37" s="55"/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24D0-7724-4EEC-90F3-4CA11D76FE8C}">
  <dimension ref="A2:G12"/>
  <sheetViews>
    <sheetView workbookViewId="0">
      <selection activeCell="D17" sqref="D17"/>
    </sheetView>
  </sheetViews>
  <sheetFormatPr defaultRowHeight="15" x14ac:dyDescent="0.25"/>
  <cols>
    <col min="1" max="1" width="23.85546875" customWidth="1"/>
    <col min="2" max="2" width="10.7109375" customWidth="1"/>
    <col min="3" max="3" width="20.5703125" customWidth="1"/>
    <col min="4" max="4" width="23.28515625" bestFit="1" customWidth="1"/>
    <col min="5" max="5" width="13" customWidth="1"/>
    <col min="6" max="6" width="14.5703125" customWidth="1"/>
    <col min="7" max="7" width="14.42578125" customWidth="1"/>
  </cols>
  <sheetData>
    <row r="2" spans="1:7" x14ac:dyDescent="0.25">
      <c r="A2" s="66" t="s">
        <v>61</v>
      </c>
      <c r="B2" s="66"/>
      <c r="C2" s="66"/>
      <c r="D2" s="66"/>
      <c r="E2" s="66"/>
      <c r="F2" s="66"/>
      <c r="G2" s="66"/>
    </row>
    <row r="3" spans="1:7" ht="15.75" thickBot="1" x14ac:dyDescent="0.3">
      <c r="A3" s="67" t="s">
        <v>66</v>
      </c>
      <c r="B3" s="67"/>
      <c r="C3" s="67"/>
      <c r="D3" s="67"/>
      <c r="E3" s="67"/>
      <c r="F3" s="67"/>
      <c r="G3" s="67"/>
    </row>
    <row r="4" spans="1:7" x14ac:dyDescent="0.25">
      <c r="A4" s="68" t="s">
        <v>51</v>
      </c>
      <c r="B4" s="70" t="s">
        <v>52</v>
      </c>
      <c r="C4" s="70" t="s">
        <v>53</v>
      </c>
      <c r="D4" s="70" t="s">
        <v>54</v>
      </c>
      <c r="E4" s="70" t="s">
        <v>55</v>
      </c>
      <c r="F4" s="70"/>
      <c r="G4" s="72"/>
    </row>
    <row r="5" spans="1:7" x14ac:dyDescent="0.25">
      <c r="A5" s="69"/>
      <c r="B5" s="71"/>
      <c r="C5" s="71"/>
      <c r="D5" s="71"/>
      <c r="E5" s="71" t="s">
        <v>56</v>
      </c>
      <c r="F5" s="71"/>
      <c r="G5" s="73"/>
    </row>
    <row r="6" spans="1:7" ht="25.5" x14ac:dyDescent="0.25">
      <c r="A6" s="69"/>
      <c r="B6" s="71"/>
      <c r="C6" s="71"/>
      <c r="D6" s="71"/>
      <c r="E6" s="47" t="s">
        <v>57</v>
      </c>
      <c r="F6" s="47" t="s">
        <v>58</v>
      </c>
      <c r="G6" s="49" t="s">
        <v>59</v>
      </c>
    </row>
    <row r="7" spans="1:7" ht="24" customHeight="1" x14ac:dyDescent="0.25">
      <c r="A7" s="50" t="s">
        <v>67</v>
      </c>
      <c r="B7" s="64" t="s">
        <v>60</v>
      </c>
      <c r="C7" s="48" t="s">
        <v>71</v>
      </c>
      <c r="D7" s="64" t="s">
        <v>70</v>
      </c>
      <c r="E7" s="53">
        <v>1014</v>
      </c>
      <c r="F7" s="53">
        <v>231</v>
      </c>
      <c r="G7" s="54">
        <v>783</v>
      </c>
    </row>
    <row r="8" spans="1:7" ht="22.5" customHeight="1" x14ac:dyDescent="0.25">
      <c r="A8" s="50" t="s">
        <v>68</v>
      </c>
      <c r="B8" s="64"/>
      <c r="C8" s="48" t="s">
        <v>69</v>
      </c>
      <c r="D8" s="64"/>
      <c r="E8" s="53">
        <v>2228</v>
      </c>
      <c r="F8" s="53">
        <v>925</v>
      </c>
      <c r="G8" s="54">
        <v>1303</v>
      </c>
    </row>
    <row r="9" spans="1:7" x14ac:dyDescent="0.25">
      <c r="A9" s="65" t="s">
        <v>73</v>
      </c>
      <c r="B9" s="64" t="s">
        <v>60</v>
      </c>
      <c r="C9" s="64" t="s">
        <v>74</v>
      </c>
      <c r="D9" s="64" t="s">
        <v>72</v>
      </c>
      <c r="E9" s="53">
        <v>19519</v>
      </c>
      <c r="F9" s="53">
        <v>9831</v>
      </c>
      <c r="G9" s="54">
        <v>9688</v>
      </c>
    </row>
    <row r="10" spans="1:7" x14ac:dyDescent="0.25">
      <c r="A10" s="65"/>
      <c r="B10" s="64"/>
      <c r="C10" s="64"/>
      <c r="D10" s="64"/>
      <c r="E10" s="53">
        <v>2637</v>
      </c>
      <c r="F10" s="53">
        <v>1017</v>
      </c>
      <c r="G10" s="54">
        <v>1620</v>
      </c>
    </row>
    <row r="11" spans="1:7" x14ac:dyDescent="0.25">
      <c r="A11" s="65"/>
      <c r="B11" s="64"/>
      <c r="C11" s="64"/>
      <c r="D11" s="64"/>
      <c r="E11" s="53">
        <v>1841</v>
      </c>
      <c r="F11" s="53">
        <v>1255</v>
      </c>
      <c r="G11" s="54">
        <v>586</v>
      </c>
    </row>
    <row r="12" spans="1:7" ht="15.75" thickBot="1" x14ac:dyDescent="0.3">
      <c r="A12" s="62" t="s">
        <v>75</v>
      </c>
      <c r="B12" s="63"/>
      <c r="C12" s="63"/>
      <c r="D12" s="63"/>
      <c r="E12" s="51">
        <f>SUM(E7:E11)</f>
        <v>27239</v>
      </c>
      <c r="F12" s="51">
        <f t="shared" ref="F12:G12" si="0">SUM(F7:F11)</f>
        <v>13259</v>
      </c>
      <c r="G12" s="52">
        <f t="shared" si="0"/>
        <v>13980</v>
      </c>
    </row>
  </sheetData>
  <mergeCells count="15">
    <mergeCell ref="A2:G2"/>
    <mergeCell ref="A3:G3"/>
    <mergeCell ref="A4:A6"/>
    <mergeCell ref="B4:B6"/>
    <mergeCell ref="C4:C6"/>
    <mergeCell ref="D4:D6"/>
    <mergeCell ref="E4:G4"/>
    <mergeCell ref="E5:G5"/>
    <mergeCell ref="A12:D12"/>
    <mergeCell ref="B7:B8"/>
    <mergeCell ref="D7:D8"/>
    <mergeCell ref="D9:D11"/>
    <mergeCell ref="A9:A11"/>
    <mergeCell ref="B9:B11"/>
    <mergeCell ref="C9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AADD-CBE7-4E19-8198-731388D3BD5E}">
  <dimension ref="C8:D11"/>
  <sheetViews>
    <sheetView workbookViewId="0">
      <selection activeCell="F7" sqref="F7"/>
    </sheetView>
  </sheetViews>
  <sheetFormatPr defaultRowHeight="15" x14ac:dyDescent="0.25"/>
  <sheetData>
    <row r="8" spans="3:4" x14ac:dyDescent="0.25">
      <c r="C8">
        <v>1774</v>
      </c>
      <c r="D8" s="11">
        <f>C8/C11</f>
        <v>0.29945982444294394</v>
      </c>
    </row>
    <row r="9" spans="3:4" x14ac:dyDescent="0.25">
      <c r="C9">
        <v>1628</v>
      </c>
      <c r="D9" s="11">
        <f>C9/C11</f>
        <v>0.27481431465226197</v>
      </c>
    </row>
    <row r="10" spans="3:4" x14ac:dyDescent="0.25">
      <c r="C10">
        <v>2522</v>
      </c>
      <c r="D10" s="11">
        <f>C10/C11</f>
        <v>0.42572586090479408</v>
      </c>
    </row>
    <row r="11" spans="3:4" x14ac:dyDescent="0.25">
      <c r="C11">
        <v>5924</v>
      </c>
      <c r="D11" s="12">
        <f>SUM(D8:D10)</f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6C22ABE8DE0849B77E58809E041C88" ma:contentTypeVersion="10" ma:contentTypeDescription="Crear nuevo documento." ma:contentTypeScope="" ma:versionID="93ab3d0adb8c0308f1cb1cd0693644c7">
  <xsd:schema xmlns:xsd="http://www.w3.org/2001/XMLSchema" xmlns:xs="http://www.w3.org/2001/XMLSchema" xmlns:p="http://schemas.microsoft.com/office/2006/metadata/properties" xmlns:ns3="162eea8d-70cf-4120-8488-5fa632ec6c81" targetNamespace="http://schemas.microsoft.com/office/2006/metadata/properties" ma:root="true" ma:fieldsID="5794b02c959b613c87d4e74030511b81" ns3:_="">
    <xsd:import namespace="162eea8d-70cf-4120-8488-5fa632ec6c8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eea8d-70cf-4120-8488-5fa632ec6c8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2eea8d-70cf-4120-8488-5fa632ec6c81" xsi:nil="true"/>
  </documentManagement>
</p:properties>
</file>

<file path=customXml/itemProps1.xml><?xml version="1.0" encoding="utf-8"?>
<ds:datastoreItem xmlns:ds="http://schemas.openxmlformats.org/officeDocument/2006/customXml" ds:itemID="{DDBD4949-D9D4-4DB3-BE6B-4E396C772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eea8d-70cf-4120-8488-5fa632ec6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E2F61F-AE35-4A1F-8525-08B02250C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3E7F6-12AC-443D-9912-94CE548CFF21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162eea8d-70cf-4120-8488-5fa632ec6c8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Sheet2</vt:lpstr>
      <vt:lpstr>sheet3</vt:lpstr>
      <vt:lpstr>Sheet4</vt:lpstr>
      <vt:lpstr>ENE-MAR</vt:lpstr>
      <vt:lpstr>Sheet5</vt:lpstr>
      <vt:lpstr>Sheet6</vt:lpstr>
      <vt:lpstr>Sheet5!_Toc187929270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Yanipher Beatriz Baez</cp:lastModifiedBy>
  <dcterms:created xsi:type="dcterms:W3CDTF">2025-01-16T17:41:19Z</dcterms:created>
  <dcterms:modified xsi:type="dcterms:W3CDTF">2025-04-10T18:43:25Z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0x010100C76C22ABE8DE0849B77E58809E041C88</vt:lpwstr>
  </property>
</Properties>
</file>